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8\"/>
    </mc:Choice>
  </mc:AlternateContent>
  <bookViews>
    <workbookView xWindow="240" yWindow="615" windowWidth="12390" windowHeight="8205"/>
  </bookViews>
  <sheets>
    <sheet name="Sheet 1" sheetId="1" r:id="rId1"/>
    <sheet name="Chk" sheetId="3" r:id="rId2"/>
  </sheets>
  <definedNames>
    <definedName name="_xlnm.Print_Area" localSheetId="0">'Sheet 1'!$A$1:$M$49</definedName>
  </definedNames>
  <calcPr calcId="162913"/>
</workbook>
</file>

<file path=xl/calcChain.xml><?xml version="1.0" encoding="utf-8"?>
<calcChain xmlns="http://schemas.openxmlformats.org/spreadsheetml/2006/main">
  <c r="C3" i="3" l="1"/>
  <c r="C38" i="1"/>
  <c r="I41" i="1"/>
  <c r="I40" i="1"/>
  <c r="I35" i="1"/>
  <c r="I34" i="1"/>
  <c r="C13" i="1"/>
  <c r="I13" i="1"/>
  <c r="C10" i="1"/>
  <c r="H40" i="1"/>
  <c r="H34" i="1"/>
  <c r="H41" i="1"/>
  <c r="H35" i="1"/>
  <c r="H13" i="1"/>
  <c r="I10" i="1"/>
  <c r="H10" i="1"/>
  <c r="E23" i="1"/>
  <c r="E22" i="1"/>
  <c r="B13" i="1"/>
  <c r="B10" i="1"/>
  <c r="C37" i="1"/>
  <c r="B38" i="1"/>
  <c r="B37" i="1"/>
  <c r="E21" i="1" l="1"/>
  <c r="E24" i="1" l="1"/>
  <c r="D24" i="1"/>
  <c r="C25" i="1"/>
  <c r="B25" i="1"/>
  <c r="D26" i="1" l="1"/>
  <c r="E26" i="1" s="1"/>
  <c r="I25" i="1"/>
  <c r="H25" i="1"/>
  <c r="K44" i="1" l="1"/>
  <c r="F8" i="3"/>
  <c r="F3" i="3"/>
  <c r="J44" i="1"/>
  <c r="E8" i="3"/>
  <c r="E3" i="3"/>
  <c r="I27" i="1"/>
  <c r="F4" i="3" s="1"/>
  <c r="H27" i="1"/>
  <c r="E4" i="3" s="1"/>
  <c r="D35" i="1"/>
  <c r="E35" i="1" s="1"/>
  <c r="D34" i="1"/>
  <c r="E34" i="1" s="1"/>
  <c r="D33" i="1"/>
  <c r="E33" i="1" s="1"/>
  <c r="D32" i="1"/>
  <c r="E32" i="1" s="1"/>
  <c r="C36" i="1" l="1"/>
  <c r="F6" i="3" s="1"/>
  <c r="B36" i="1"/>
  <c r="E6" i="3" s="1"/>
  <c r="B27" i="1" l="1"/>
  <c r="B4" i="3" s="1"/>
  <c r="B3" i="3"/>
  <c r="B8" i="3"/>
  <c r="C27" i="1"/>
  <c r="C4" i="3" s="1"/>
  <c r="C8" i="3"/>
  <c r="D21" i="1"/>
  <c r="D27" i="1" l="1"/>
  <c r="E27" i="1" s="1"/>
  <c r="J32" i="1"/>
  <c r="K32" i="1" s="1"/>
  <c r="J33" i="1"/>
  <c r="K33" i="1" s="1"/>
  <c r="J34" i="1"/>
  <c r="K34" i="1" s="1"/>
  <c r="J35" i="1"/>
  <c r="K35" i="1" s="1"/>
  <c r="J12" i="1" l="1"/>
  <c r="K12" i="1" s="1"/>
  <c r="K48" i="1"/>
  <c r="J47" i="1"/>
  <c r="J45" i="1"/>
  <c r="D40" i="1"/>
  <c r="E40" i="1" s="1"/>
  <c r="D39" i="1"/>
  <c r="E39" i="1" s="1"/>
  <c r="D38" i="1"/>
  <c r="E38" i="1" s="1"/>
  <c r="J27" i="1"/>
  <c r="K27" i="1" s="1"/>
  <c r="J26" i="1"/>
  <c r="K26" i="1" s="1"/>
  <c r="J18" i="1"/>
  <c r="K18" i="1" s="1"/>
  <c r="K46" i="1"/>
  <c r="D23" i="1"/>
  <c r="D22"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5" i="1"/>
  <c r="K25" i="1" s="1"/>
  <c r="J48" i="1"/>
  <c r="D25" i="1"/>
  <c r="E25" i="1" s="1"/>
  <c r="K47" i="1"/>
  <c r="K45" i="1"/>
  <c r="D36" i="1"/>
  <c r="E36" i="1" s="1"/>
  <c r="D37" i="1" l="1"/>
  <c r="E37" i="1" s="1"/>
</calcChain>
</file>

<file path=xl/sharedStrings.xml><?xml version="1.0" encoding="utf-8"?>
<sst xmlns="http://schemas.openxmlformats.org/spreadsheetml/2006/main" count="129" uniqueCount="94">
  <si>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</si>
  <si>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</si>
  <si>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</si>
  <si>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</si>
  <si>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</si>
  <si>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</si>
  <si>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</si>
  <si>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</si>
  <si>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</si>
  <si>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</si>
  <si>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</si>
  <si>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</si>
  <si>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</si>
  <si>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</si>
  <si>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</si>
  <si>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</si>
  <si>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</si>
  <si>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</si>
  <si>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</si>
  <si>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</si>
  <si>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</si>
  <si>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</si>
  <si>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</si>
  <si>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</si>
  <si>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</si>
  <si>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</si>
  <si>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</si>
  <si>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</si>
  <si>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</si>
  <si>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</si>
  <si>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</si>
  <si>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</si>
  <si>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</si>
  <si>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</si>
  <si>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</si>
  <si>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</si>
  <si>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</si>
  <si>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</si>
  <si>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</si>
  <si>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</si>
  <si>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</si>
  <si>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</si>
  <si>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</si>
  <si>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</si>
  <si>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Tables with student level and enrollment by residency status are Indianapolis only</t>
  </si>
  <si>
    <t>Lilly Family Philanthropy</t>
  </si>
  <si>
    <t>Social Work</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</si>
  <si>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</si>
  <si>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</si>
  <si>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</si>
  <si>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</si>
  <si>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</si>
  <si>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</si>
  <si>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</si>
  <si>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</si>
  <si>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</si>
  <si>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</si>
  <si>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</si>
  <si>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</si>
  <si>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</si>
  <si>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</si>
  <si>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</si>
  <si>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</si>
  <si>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</si>
  <si>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</si>
  <si>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IU Online</t>
  </si>
  <si>
    <t>Summer II 2018</t>
  </si>
  <si>
    <t>Kelley Business **</t>
  </si>
  <si>
    <t>Medicine**</t>
  </si>
  <si>
    <t>First Day of Summer II</t>
  </si>
  <si>
    <t>6/26/2017</t>
  </si>
  <si>
    <t>6/25/2018</t>
  </si>
  <si>
    <t>Office of Institutional Research and Decision Support 6/25/2018</t>
  </si>
  <si>
    <t xml:space="preserve">-3 ug; -3 grad/prof; +0 non-degree </t>
  </si>
  <si>
    <t>-10 ug; -9 grad; +7 non-degree</t>
  </si>
  <si>
    <t>-58 ug; -2 grad</t>
  </si>
  <si>
    <t>+8 ug; -31 grad/prof</t>
  </si>
  <si>
    <t>-30 ug; +6 grad</t>
  </si>
  <si>
    <t>+4 ug; +20 grad; +4 non-degree</t>
  </si>
  <si>
    <t>+48 grad/prof</t>
  </si>
  <si>
    <t>-63 ug; -5 grad; +29 non-degree</t>
  </si>
  <si>
    <t>-3 ug; -4 grad/prof</t>
  </si>
  <si>
    <t>+4 ug; +20 grad</t>
  </si>
  <si>
    <t>-42 ug; +7 grad</t>
  </si>
  <si>
    <t>-1 ug; +32 grad</t>
  </si>
  <si>
    <t>-25 ug; -12 grad</t>
  </si>
  <si>
    <t>-78 ug; -8 grad; +21 non-degree</t>
  </si>
  <si>
    <t>+0 ug; +29 grad; +11 non-degree</t>
  </si>
  <si>
    <t>+12 non-degree</t>
  </si>
  <si>
    <t>+0 ug; -8 high school; -101 non-degree</t>
  </si>
  <si>
    <t>** Census report will include headcount and credit hours from GRD1 Summer enrollment.  In 2017, there were 3 students in Medicine completing 12 credit hours and 81 students in Kelley completing 541.5 hours. As of this date for Summer 2018, there are 2 students in Medicien completing 6 credit hours and 41 students in Kelley completing 268 credit hours</t>
  </si>
  <si>
    <t>-1 ug; -5 grad/prof</t>
  </si>
  <si>
    <t>-57 ug; -111 grad; +0 non-degree</t>
  </si>
  <si>
    <t>#Students enrolled at both IN and CO are counted twice at this time. Totals will be adjusted next week. Credits are not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</si>
</sst>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9">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s>
  <cellStyleXfs count="3">
    <xf numFmtId="0" fontId="0" fillId="0" borderId="0"/>
    <xf numFmtId="0" fontId="12" fillId="0" borderId="0"/>
    <xf numFmtId="0" fontId="13" fillId="0" borderId="0"/>
  </cellStyleXfs>
  <cellXfs count="211">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3" xfId="0" applyNumberFormat="1" applyFont="1" applyFill="1" applyBorder="1" applyAlignment="1">
      <alignment horizontal="center" vertical="center" wrapText="1" readingOrder="1"/>
    </xf>
    <xf numFmtId="166" fontId="13" fillId="0" borderId="23"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3"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4" xfId="0" applyNumberFormat="1" applyFont="1" applyFill="1" applyBorder="1" applyAlignment="1">
      <alignment horizontal="center" vertical="center" wrapText="1" readingOrder="1"/>
    </xf>
    <xf numFmtId="166" fontId="13" fillId="2" borderId="23"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2" borderId="9"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164" fontId="36" fillId="3" borderId="1" xfId="0" applyNumberFormat="1"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0" fontId="19" fillId="5" borderId="29" xfId="0" applyFont="1" applyFill="1" applyBorder="1"/>
    <xf numFmtId="3" fontId="19" fillId="5" borderId="30"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readingOrder="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166" fontId="13" fillId="0" borderId="32" xfId="0" applyNumberFormat="1" applyFont="1" applyFill="1" applyBorder="1" applyAlignment="1">
      <alignment horizontal="center" vertical="center" wrapText="1" readingOrder="1"/>
    </xf>
    <xf numFmtId="166" fontId="32" fillId="0" borderId="9" xfId="0" applyNumberFormat="1" applyFont="1" applyFill="1" applyBorder="1" applyAlignment="1">
      <alignment horizontal="center" vertical="center" wrapText="1" readingOrder="1"/>
    </xf>
    <xf numFmtId="164" fontId="32" fillId="0" borderId="9" xfId="0" applyNumberFormat="1" applyFont="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28" fillId="3" borderId="9" xfId="0" applyNumberFormat="1" applyFont="1" applyFill="1" applyBorder="1" applyAlignment="1">
      <alignment horizontal="center" vertical="center" wrapText="1"/>
    </xf>
    <xf numFmtId="3" fontId="28" fillId="5" borderId="27" xfId="0" applyNumberFormat="1" applyFont="1" applyFill="1" applyBorder="1" applyAlignment="1">
      <alignment horizontal="center" vertical="center" wrapText="1"/>
    </xf>
    <xf numFmtId="164" fontId="28" fillId="5" borderId="28"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3" fontId="28" fillId="2" borderId="14" xfId="0" applyNumberFormat="1" applyFont="1" applyFill="1" applyBorder="1" applyAlignment="1">
      <alignment horizontal="center" wrapText="1"/>
    </xf>
    <xf numFmtId="164" fontId="28" fillId="2" borderId="15"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3" fontId="32" fillId="0" borderId="9"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164" fontId="13" fillId="0" borderId="0" xfId="0" applyNumberFormat="1" applyFont="1" applyFill="1" applyBorder="1" applyAlignment="1">
      <alignment horizontal="right" vertical="center" wrapText="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0" fontId="17" fillId="3" borderId="18" xfId="0" applyFont="1" applyFill="1" applyBorder="1" applyAlignment="1">
      <alignment horizontal="center" vertical="center"/>
    </xf>
    <xf numFmtId="164" fontId="16" fillId="0" borderId="35" xfId="0" applyNumberFormat="1" applyFont="1" applyBorder="1" applyAlignment="1">
      <alignment horizontal="center"/>
    </xf>
    <xf numFmtId="164" fontId="16" fillId="0" borderId="36" xfId="0" applyNumberFormat="1" applyFont="1" applyBorder="1" applyAlignment="1">
      <alignment horizontal="center"/>
    </xf>
    <xf numFmtId="49" fontId="0" fillId="0" borderId="31" xfId="0" applyNumberFormat="1" applyBorder="1"/>
    <xf numFmtId="0" fontId="16" fillId="0" borderId="4" xfId="0" applyFont="1" applyBorder="1"/>
    <xf numFmtId="1" fontId="16" fillId="0" borderId="33" xfId="0" applyNumberFormat="1" applyFont="1" applyBorder="1" applyAlignment="1">
      <alignment horizontal="center"/>
    </xf>
    <xf numFmtId="3" fontId="33" fillId="0" borderId="9" xfId="0" applyNumberFormat="1" applyFont="1" applyFill="1" applyBorder="1" applyAlignment="1">
      <alignment horizontal="center" vertical="center" wrapText="1"/>
    </xf>
    <xf numFmtId="164" fontId="33" fillId="0" borderId="1" xfId="0" applyNumberFormat="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16" xfId="0" applyFont="1" applyBorder="1" applyAlignment="1">
      <alignment horizontal="left" wrapText="1"/>
    </xf>
    <xf numFmtId="0" fontId="0" fillId="0" borderId="4" xfId="0" applyBorder="1" applyAlignment="1">
      <alignment horizontal="left" wrapText="1"/>
    </xf>
    <xf numFmtId="0" fontId="0" fillId="0" borderId="37" xfId="0" applyBorder="1" applyAlignment="1">
      <alignment wrapText="1"/>
    </xf>
    <xf numFmtId="0" fontId="24" fillId="0" borderId="13" xfId="0" applyFont="1" applyBorder="1" applyAlignment="1">
      <alignment wrapText="1"/>
    </xf>
    <xf numFmtId="0" fontId="24" fillId="0" borderId="10" xfId="0" applyFont="1" applyBorder="1" applyAlignment="1">
      <alignment wrapText="1"/>
    </xf>
    <xf numFmtId="166" fontId="28" fillId="3" borderId="9" xfId="0" applyNumberFormat="1" applyFont="1" applyFill="1" applyBorder="1" applyAlignment="1">
      <alignment horizontal="center" vertical="center" wrapText="1" readingOrder="1"/>
    </xf>
    <xf numFmtId="0" fontId="17" fillId="0" borderId="5" xfId="0" applyFont="1" applyFill="1" applyBorder="1" applyAlignment="1">
      <alignment horizontal="center" vertical="center"/>
    </xf>
    <xf numFmtId="0" fontId="7" fillId="0" borderId="34" xfId="0" applyFont="1" applyBorder="1" applyAlignment="1">
      <alignment horizontal="right" vertical="center" wrapText="1"/>
    </xf>
    <xf numFmtId="49" fontId="22" fillId="0" borderId="22" xfId="0" applyNumberFormat="1" applyFont="1" applyBorder="1" applyAlignment="1">
      <alignment horizontal="right"/>
    </xf>
    <xf numFmtId="49" fontId="5" fillId="0" borderId="38"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5" fillId="0" borderId="37" xfId="0" applyFont="1" applyBorder="1" applyAlignment="1">
      <alignment vertical="center" wrapText="1"/>
    </xf>
    <xf numFmtId="0" fontId="5" fillId="0" borderId="34" xfId="0" applyFont="1" applyBorder="1" applyAlignment="1">
      <alignment vertical="center" wrapText="1"/>
    </xf>
    <xf numFmtId="0" fontId="5" fillId="0" borderId="16" xfId="0" applyFont="1" applyBorder="1" applyAlignment="1">
      <alignmen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zoomScaleNormal="100" zoomScaleSheetLayoutView="100" workbookViewId="0">
      <selection activeCell="L46" sqref="L46:L48"/>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66</v>
      </c>
      <c r="B1" s="179" t="s">
        <v>37</v>
      </c>
      <c r="C1" s="180"/>
      <c r="D1" s="180"/>
      <c r="E1" s="6"/>
      <c r="F1" s="14"/>
      <c r="G1" s="191" t="s">
        <v>69</v>
      </c>
      <c r="H1" s="192"/>
      <c r="I1" s="192"/>
      <c r="J1" s="192"/>
      <c r="K1" s="192"/>
      <c r="L1" s="192"/>
    </row>
    <row r="2" spans="1:12" s="3" customFormat="1" ht="16.5" customHeight="1" thickBot="1" x14ac:dyDescent="0.3">
      <c r="A2" s="181" t="s">
        <v>4</v>
      </c>
      <c r="B2" s="182"/>
      <c r="C2" s="182"/>
      <c r="D2" s="69"/>
      <c r="E2" s="69"/>
      <c r="F2" s="15"/>
      <c r="G2" s="183" t="s">
        <v>5</v>
      </c>
      <c r="H2" s="182"/>
      <c r="I2" s="182"/>
      <c r="J2" s="182"/>
      <c r="K2" s="81"/>
      <c r="L2" s="82"/>
    </row>
    <row r="3" spans="1:12" s="1" customFormat="1" ht="15.75" thickBot="1" x14ac:dyDescent="0.3">
      <c r="A3" s="63" t="s">
        <v>2</v>
      </c>
      <c r="B3" s="64" t="s">
        <v>70</v>
      </c>
      <c r="C3" s="64" t="s">
        <v>71</v>
      </c>
      <c r="D3" s="68" t="s">
        <v>0</v>
      </c>
      <c r="E3" s="66" t="s">
        <v>1</v>
      </c>
      <c r="F3" s="55"/>
      <c r="G3" s="63" t="s">
        <v>2</v>
      </c>
      <c r="H3" s="64" t="s">
        <v>70</v>
      </c>
      <c r="I3" s="64" t="s">
        <v>71</v>
      </c>
      <c r="J3" s="65" t="s">
        <v>0</v>
      </c>
      <c r="K3" s="66" t="s">
        <v>1</v>
      </c>
      <c r="L3" s="22" t="s">
        <v>42</v>
      </c>
    </row>
    <row r="4" spans="1:12" ht="15" x14ac:dyDescent="0.25">
      <c r="A4" s="67" t="s">
        <v>23</v>
      </c>
      <c r="B4" s="70">
        <v>742</v>
      </c>
      <c r="C4" s="70">
        <v>713</v>
      </c>
      <c r="D4" s="144">
        <f t="shared" ref="D4:D25" si="0">C4-B4</f>
        <v>-29</v>
      </c>
      <c r="E4" s="91">
        <f>IF(B4=0,"n/a",D4/B4)</f>
        <v>-3.9083557951482481E-2</v>
      </c>
      <c r="F4" s="25"/>
      <c r="G4" s="62" t="s">
        <v>23</v>
      </c>
      <c r="H4" s="60">
        <v>148</v>
      </c>
      <c r="I4" s="60">
        <v>142</v>
      </c>
      <c r="J4" s="138">
        <f>I4-H4</f>
        <v>-6</v>
      </c>
      <c r="K4" s="139">
        <f>J4/H4</f>
        <v>-4.0540540540540543E-2</v>
      </c>
      <c r="L4" s="93" t="s">
        <v>73</v>
      </c>
    </row>
    <row r="5" spans="1:12" ht="15" x14ac:dyDescent="0.25">
      <c r="A5" s="26" t="s">
        <v>24</v>
      </c>
      <c r="B5" s="70">
        <v>813</v>
      </c>
      <c r="C5" s="70">
        <v>837</v>
      </c>
      <c r="D5" s="85">
        <f t="shared" si="0"/>
        <v>24</v>
      </c>
      <c r="E5" s="88">
        <f t="shared" ref="E5:E25" si="1">D5/B5</f>
        <v>2.9520295202952029E-2</v>
      </c>
      <c r="F5" s="25"/>
      <c r="G5" s="18" t="s">
        <v>24</v>
      </c>
      <c r="H5" s="60">
        <v>260</v>
      </c>
      <c r="I5" s="60">
        <v>248</v>
      </c>
      <c r="J5" s="83">
        <f t="shared" ref="J5:J27" si="2">I5-H5</f>
        <v>-12</v>
      </c>
      <c r="K5" s="86">
        <f t="shared" ref="K5:K27" si="3">J5/H5</f>
        <v>-4.6153846153846156E-2</v>
      </c>
      <c r="L5" s="93" t="s">
        <v>74</v>
      </c>
    </row>
    <row r="6" spans="1:12" ht="15" x14ac:dyDescent="0.25">
      <c r="A6" s="26" t="s">
        <v>29</v>
      </c>
      <c r="B6" s="70">
        <v>1551</v>
      </c>
      <c r="C6" s="70">
        <v>1124</v>
      </c>
      <c r="D6" s="89">
        <f t="shared" si="0"/>
        <v>-427</v>
      </c>
      <c r="E6" s="91">
        <f t="shared" si="1"/>
        <v>-0.2753062540296583</v>
      </c>
      <c r="F6" s="25"/>
      <c r="G6" s="18" t="s">
        <v>29</v>
      </c>
      <c r="H6" s="60">
        <v>476</v>
      </c>
      <c r="I6" s="60">
        <v>416</v>
      </c>
      <c r="J6" s="83">
        <f t="shared" si="2"/>
        <v>-60</v>
      </c>
      <c r="K6" s="86">
        <f t="shared" si="3"/>
        <v>-0.12605042016806722</v>
      </c>
      <c r="L6" s="94" t="s">
        <v>75</v>
      </c>
    </row>
    <row r="7" spans="1:12" ht="15.75" customHeight="1" x14ac:dyDescent="0.25">
      <c r="A7" s="26" t="s">
        <v>28</v>
      </c>
      <c r="B7" s="70">
        <v>592</v>
      </c>
      <c r="C7" s="70">
        <v>337</v>
      </c>
      <c r="D7" s="89">
        <f t="shared" si="0"/>
        <v>-255</v>
      </c>
      <c r="E7" s="91">
        <f t="shared" si="1"/>
        <v>-0.43074324324324326</v>
      </c>
      <c r="F7" s="25"/>
      <c r="G7" s="18" t="s">
        <v>28</v>
      </c>
      <c r="H7" s="60">
        <v>175</v>
      </c>
      <c r="I7" s="60">
        <v>152</v>
      </c>
      <c r="J7" s="83">
        <f t="shared" si="2"/>
        <v>-23</v>
      </c>
      <c r="K7" s="86">
        <f t="shared" si="3"/>
        <v>-0.13142857142857142</v>
      </c>
      <c r="L7" s="94" t="s">
        <v>76</v>
      </c>
    </row>
    <row r="8" spans="1:12" ht="15" x14ac:dyDescent="0.25">
      <c r="A8" s="26" t="s">
        <v>41</v>
      </c>
      <c r="B8" s="70">
        <v>356</v>
      </c>
      <c r="C8" s="70">
        <v>168</v>
      </c>
      <c r="D8" s="89">
        <f t="shared" si="0"/>
        <v>-188</v>
      </c>
      <c r="E8" s="91">
        <f t="shared" si="1"/>
        <v>-0.5280898876404494</v>
      </c>
      <c r="F8" s="25"/>
      <c r="G8" s="18" t="s">
        <v>41</v>
      </c>
      <c r="H8" s="60">
        <v>106</v>
      </c>
      <c r="I8" s="60">
        <v>82</v>
      </c>
      <c r="J8" s="83">
        <f t="shared" si="2"/>
        <v>-24</v>
      </c>
      <c r="K8" s="86">
        <f t="shared" si="3"/>
        <v>-0.22641509433962265</v>
      </c>
      <c r="L8" s="94" t="s">
        <v>77</v>
      </c>
    </row>
    <row r="9" spans="1:12" ht="15" x14ac:dyDescent="0.25">
      <c r="A9" s="26" t="s">
        <v>51</v>
      </c>
      <c r="B9" s="70">
        <v>913</v>
      </c>
      <c r="C9" s="70">
        <v>931</v>
      </c>
      <c r="D9" s="85">
        <f t="shared" si="0"/>
        <v>18</v>
      </c>
      <c r="E9" s="88">
        <f t="shared" si="1"/>
        <v>1.9715224534501644E-2</v>
      </c>
      <c r="F9" s="25"/>
      <c r="G9" s="26" t="s">
        <v>51</v>
      </c>
      <c r="H9" s="60">
        <v>266</v>
      </c>
      <c r="I9" s="60">
        <v>294</v>
      </c>
      <c r="J9" s="84">
        <f t="shared" si="2"/>
        <v>28</v>
      </c>
      <c r="K9" s="87">
        <f t="shared" si="3"/>
        <v>0.10526315789473684</v>
      </c>
      <c r="L9" s="94" t="s">
        <v>78</v>
      </c>
    </row>
    <row r="10" spans="1:12" ht="15" x14ac:dyDescent="0.25">
      <c r="A10" s="26" t="s">
        <v>67</v>
      </c>
      <c r="B10" s="70">
        <f>541.5+3688</f>
        <v>4229.5</v>
      </c>
      <c r="C10" s="70">
        <f>268+2825</f>
        <v>3093</v>
      </c>
      <c r="D10" s="156">
        <f t="shared" si="0"/>
        <v>-1136.5</v>
      </c>
      <c r="E10" s="157">
        <f t="shared" si="1"/>
        <v>-0.26870788509280058</v>
      </c>
      <c r="F10" s="158"/>
      <c r="G10" s="18" t="s">
        <v>67</v>
      </c>
      <c r="H10" s="60">
        <f>81+731</f>
        <v>812</v>
      </c>
      <c r="I10" s="60">
        <f>41+603</f>
        <v>644</v>
      </c>
      <c r="J10" s="159">
        <f t="shared" si="2"/>
        <v>-168</v>
      </c>
      <c r="K10" s="160">
        <f t="shared" si="3"/>
        <v>-0.20689655172413793</v>
      </c>
      <c r="L10" s="94" t="s">
        <v>92</v>
      </c>
    </row>
    <row r="11" spans="1:12" ht="14.25" customHeight="1" x14ac:dyDescent="0.25">
      <c r="A11" s="26" t="s">
        <v>38</v>
      </c>
      <c r="B11" s="70">
        <v>239</v>
      </c>
      <c r="C11" s="70">
        <v>360</v>
      </c>
      <c r="D11" s="167">
        <f t="shared" si="0"/>
        <v>121</v>
      </c>
      <c r="E11" s="168">
        <f t="shared" si="1"/>
        <v>0.50627615062761511</v>
      </c>
      <c r="F11" s="25"/>
      <c r="G11" s="18" t="s">
        <v>38</v>
      </c>
      <c r="H11" s="60">
        <v>130</v>
      </c>
      <c r="I11" s="60">
        <v>178</v>
      </c>
      <c r="J11" s="84">
        <f t="shared" si="2"/>
        <v>48</v>
      </c>
      <c r="K11" s="87">
        <f t="shared" si="3"/>
        <v>0.36923076923076925</v>
      </c>
      <c r="L11" s="94" t="s">
        <v>79</v>
      </c>
    </row>
    <row r="12" spans="1:12" ht="15" x14ac:dyDescent="0.25">
      <c r="A12" s="26" t="s">
        <v>52</v>
      </c>
      <c r="B12" s="70">
        <v>3491</v>
      </c>
      <c r="C12" s="70">
        <v>3498</v>
      </c>
      <c r="D12" s="167">
        <f t="shared" si="0"/>
        <v>7</v>
      </c>
      <c r="E12" s="168">
        <f t="shared" si="1"/>
        <v>2.0051561157261532E-3</v>
      </c>
      <c r="F12" s="25"/>
      <c r="G12" s="18" t="s">
        <v>52</v>
      </c>
      <c r="H12" s="60">
        <v>510</v>
      </c>
      <c r="I12" s="60">
        <v>471</v>
      </c>
      <c r="J12" s="83">
        <f t="shared" si="2"/>
        <v>-39</v>
      </c>
      <c r="K12" s="86">
        <f t="shared" si="3"/>
        <v>-7.6470588235294124E-2</v>
      </c>
      <c r="L12" s="94" t="s">
        <v>80</v>
      </c>
    </row>
    <row r="13" spans="1:12" ht="15" customHeight="1" x14ac:dyDescent="0.25">
      <c r="A13" s="26" t="s">
        <v>68</v>
      </c>
      <c r="B13" s="70">
        <f>12+871</f>
        <v>883</v>
      </c>
      <c r="C13" s="70">
        <f>828+6</f>
        <v>834</v>
      </c>
      <c r="D13" s="156">
        <f t="shared" si="0"/>
        <v>-49</v>
      </c>
      <c r="E13" s="157">
        <f t="shared" si="1"/>
        <v>-5.5492638731596829E-2</v>
      </c>
      <c r="F13" s="25"/>
      <c r="G13" s="18" t="s">
        <v>68</v>
      </c>
      <c r="H13" s="60">
        <f>3+163</f>
        <v>166</v>
      </c>
      <c r="I13" s="60">
        <f>158+2</f>
        <v>160</v>
      </c>
      <c r="J13" s="159">
        <f t="shared" si="2"/>
        <v>-6</v>
      </c>
      <c r="K13" s="160">
        <f t="shared" si="3"/>
        <v>-3.614457831325301E-2</v>
      </c>
      <c r="L13" s="95" t="s">
        <v>91</v>
      </c>
    </row>
    <row r="14" spans="1:12" ht="14.25" customHeight="1" x14ac:dyDescent="0.25">
      <c r="A14" s="26" t="s">
        <v>25</v>
      </c>
      <c r="B14" s="70">
        <v>1014</v>
      </c>
      <c r="C14" s="70">
        <v>954</v>
      </c>
      <c r="D14" s="89">
        <f t="shared" si="0"/>
        <v>-60</v>
      </c>
      <c r="E14" s="91">
        <f t="shared" si="1"/>
        <v>-5.9171597633136092E-2</v>
      </c>
      <c r="F14" s="25"/>
      <c r="G14" s="18" t="s">
        <v>25</v>
      </c>
      <c r="H14" s="60">
        <v>233</v>
      </c>
      <c r="I14" s="60">
        <v>226</v>
      </c>
      <c r="J14" s="83">
        <f t="shared" si="2"/>
        <v>-7</v>
      </c>
      <c r="K14" s="86">
        <f t="shared" si="3"/>
        <v>-3.0042918454935622E-2</v>
      </c>
      <c r="L14" s="95" t="s">
        <v>81</v>
      </c>
    </row>
    <row r="15" spans="1:12" ht="15" x14ac:dyDescent="0.25">
      <c r="A15" s="26" t="s">
        <v>45</v>
      </c>
      <c r="B15" s="70">
        <v>84</v>
      </c>
      <c r="C15" s="70">
        <v>132</v>
      </c>
      <c r="D15" s="85">
        <f t="shared" si="0"/>
        <v>48</v>
      </c>
      <c r="E15" s="88">
        <f t="shared" si="1"/>
        <v>0.5714285714285714</v>
      </c>
      <c r="F15" s="25"/>
      <c r="G15" s="27" t="s">
        <v>45</v>
      </c>
      <c r="H15" s="60">
        <v>16</v>
      </c>
      <c r="I15" s="60">
        <v>40</v>
      </c>
      <c r="J15" s="84">
        <f t="shared" si="2"/>
        <v>24</v>
      </c>
      <c r="K15" s="87">
        <f t="shared" si="3"/>
        <v>1.5</v>
      </c>
      <c r="L15" s="94" t="s">
        <v>82</v>
      </c>
    </row>
    <row r="16" spans="1:12" ht="16.5" customHeight="1" x14ac:dyDescent="0.25">
      <c r="A16" s="26" t="s">
        <v>22</v>
      </c>
      <c r="B16" s="70">
        <v>1934</v>
      </c>
      <c r="C16" s="70">
        <v>1917</v>
      </c>
      <c r="D16" s="89">
        <f t="shared" si="0"/>
        <v>-17</v>
      </c>
      <c r="E16" s="91">
        <f t="shared" si="1"/>
        <v>-8.790072388831437E-3</v>
      </c>
      <c r="F16" s="25"/>
      <c r="G16" s="18" t="s">
        <v>22</v>
      </c>
      <c r="H16" s="60">
        <v>269</v>
      </c>
      <c r="I16" s="60">
        <v>234</v>
      </c>
      <c r="J16" s="83">
        <f t="shared" si="2"/>
        <v>-35</v>
      </c>
      <c r="K16" s="86">
        <f t="shared" si="3"/>
        <v>-0.13011152416356878</v>
      </c>
      <c r="L16" s="94" t="s">
        <v>83</v>
      </c>
    </row>
    <row r="17" spans="1:12" ht="15" x14ac:dyDescent="0.25">
      <c r="A17" s="26" t="s">
        <v>3</v>
      </c>
      <c r="B17" s="70">
        <v>747</v>
      </c>
      <c r="C17" s="70">
        <v>974</v>
      </c>
      <c r="D17" s="85">
        <f t="shared" si="0"/>
        <v>227</v>
      </c>
      <c r="E17" s="88">
        <f t="shared" si="1"/>
        <v>0.30388219544846051</v>
      </c>
      <c r="F17" s="25"/>
      <c r="G17" s="18" t="s">
        <v>3</v>
      </c>
      <c r="H17" s="60">
        <v>238</v>
      </c>
      <c r="I17" s="60">
        <v>269</v>
      </c>
      <c r="J17" s="84">
        <f t="shared" si="2"/>
        <v>31</v>
      </c>
      <c r="K17" s="87">
        <f t="shared" si="3"/>
        <v>0.13025210084033614</v>
      </c>
      <c r="L17" s="94" t="s">
        <v>84</v>
      </c>
    </row>
    <row r="18" spans="1:12" ht="15" x14ac:dyDescent="0.25">
      <c r="A18" s="18" t="s">
        <v>43</v>
      </c>
      <c r="B18" s="70">
        <v>299</v>
      </c>
      <c r="C18" s="70">
        <v>177</v>
      </c>
      <c r="D18" s="89">
        <f t="shared" si="0"/>
        <v>-122</v>
      </c>
      <c r="E18" s="91">
        <f t="shared" si="1"/>
        <v>-0.40802675585284282</v>
      </c>
      <c r="F18" s="25"/>
      <c r="G18" s="18" t="s">
        <v>43</v>
      </c>
      <c r="H18" s="60">
        <v>101</v>
      </c>
      <c r="I18" s="60">
        <v>64</v>
      </c>
      <c r="J18" s="83">
        <f t="shared" si="2"/>
        <v>-37</v>
      </c>
      <c r="K18" s="86">
        <f t="shared" si="3"/>
        <v>-0.36633663366336633</v>
      </c>
      <c r="L18" s="94" t="s">
        <v>85</v>
      </c>
    </row>
    <row r="19" spans="1:12" ht="15.75" customHeight="1" x14ac:dyDescent="0.25">
      <c r="A19" s="26" t="s">
        <v>26</v>
      </c>
      <c r="B19" s="70">
        <v>5605</v>
      </c>
      <c r="C19" s="70">
        <v>5283</v>
      </c>
      <c r="D19" s="89">
        <f t="shared" si="0"/>
        <v>-322</v>
      </c>
      <c r="E19" s="91">
        <f t="shared" si="1"/>
        <v>-5.744870651204282E-2</v>
      </c>
      <c r="F19" s="25"/>
      <c r="G19" s="18" t="s">
        <v>26</v>
      </c>
      <c r="H19" s="60">
        <v>603</v>
      </c>
      <c r="I19" s="60">
        <v>538</v>
      </c>
      <c r="J19" s="83">
        <f t="shared" si="2"/>
        <v>-65</v>
      </c>
      <c r="K19" s="86">
        <f t="shared" si="3"/>
        <v>-0.1077943615257048</v>
      </c>
      <c r="L19" s="94" t="s">
        <v>86</v>
      </c>
    </row>
    <row r="20" spans="1:12" ht="15" x14ac:dyDescent="0.25">
      <c r="A20" s="26" t="s">
        <v>46</v>
      </c>
      <c r="B20" s="70">
        <v>1113</v>
      </c>
      <c r="C20" s="70">
        <v>1290</v>
      </c>
      <c r="D20" s="85">
        <f t="shared" si="0"/>
        <v>177</v>
      </c>
      <c r="E20" s="88">
        <f t="shared" si="1"/>
        <v>0.15902964959568733</v>
      </c>
      <c r="F20" s="25"/>
      <c r="G20" s="18" t="s">
        <v>46</v>
      </c>
      <c r="H20" s="60">
        <v>257</v>
      </c>
      <c r="I20" s="60">
        <v>297</v>
      </c>
      <c r="J20" s="84">
        <f t="shared" si="2"/>
        <v>40</v>
      </c>
      <c r="K20" s="87">
        <f t="shared" si="3"/>
        <v>0.1556420233463035</v>
      </c>
      <c r="L20" s="94" t="s">
        <v>87</v>
      </c>
    </row>
    <row r="21" spans="1:12" ht="15" customHeight="1" x14ac:dyDescent="0.25">
      <c r="A21" s="26" t="s">
        <v>49</v>
      </c>
      <c r="B21" s="70">
        <v>0</v>
      </c>
      <c r="C21" s="70">
        <v>0</v>
      </c>
      <c r="D21" s="133">
        <f>C21-B21</f>
        <v>0</v>
      </c>
      <c r="E21" s="134" t="str">
        <f>IF(B21=0,"n/a",D21/B21)</f>
        <v>n/a</v>
      </c>
      <c r="F21" s="25"/>
      <c r="G21" s="18" t="s">
        <v>54</v>
      </c>
      <c r="H21" s="60">
        <v>24</v>
      </c>
      <c r="I21" s="60">
        <v>36</v>
      </c>
      <c r="J21" s="85">
        <f t="shared" si="2"/>
        <v>12</v>
      </c>
      <c r="K21" s="88">
        <f t="shared" si="3"/>
        <v>0.5</v>
      </c>
      <c r="L21" s="96" t="s">
        <v>88</v>
      </c>
    </row>
    <row r="22" spans="1:12" ht="15" customHeight="1" x14ac:dyDescent="0.25">
      <c r="A22" s="26" t="s">
        <v>7</v>
      </c>
      <c r="B22" s="70">
        <v>0</v>
      </c>
      <c r="C22" s="70">
        <v>0</v>
      </c>
      <c r="D22" s="112">
        <f t="shared" si="0"/>
        <v>0</v>
      </c>
      <c r="E22" s="113" t="str">
        <f>IF(B21=0,"n/a",D21/B21)</f>
        <v>n/a</v>
      </c>
      <c r="F22" s="28"/>
      <c r="G22" s="18" t="s">
        <v>27</v>
      </c>
      <c r="H22" s="60">
        <v>1267</v>
      </c>
      <c r="I22" s="60">
        <v>1158</v>
      </c>
      <c r="J22" s="83">
        <f t="shared" si="2"/>
        <v>-109</v>
      </c>
      <c r="K22" s="86">
        <f t="shared" si="3"/>
        <v>-8.6029992107340178E-2</v>
      </c>
      <c r="L22" s="97" t="s">
        <v>89</v>
      </c>
    </row>
    <row r="23" spans="1:12" ht="15" customHeight="1" x14ac:dyDescent="0.25">
      <c r="A23" s="44" t="s">
        <v>27</v>
      </c>
      <c r="B23" s="70">
        <v>1</v>
      </c>
      <c r="C23" s="70">
        <v>0</v>
      </c>
      <c r="D23" s="89">
        <f>C23-B23</f>
        <v>-1</v>
      </c>
      <c r="E23" s="91" t="str">
        <f>IF(B23=0,D23/B23,"n/a")</f>
        <v>n/a</v>
      </c>
      <c r="F23" s="28"/>
      <c r="G23" s="18"/>
      <c r="H23" s="140"/>
      <c r="I23" s="135"/>
      <c r="J23" s="83"/>
      <c r="K23" s="86"/>
      <c r="L23" s="97"/>
    </row>
    <row r="24" spans="1:12" ht="17.25" customHeight="1" x14ac:dyDescent="0.25">
      <c r="A24" s="165" t="s">
        <v>65</v>
      </c>
      <c r="B24" s="166">
        <v>0</v>
      </c>
      <c r="C24" s="166">
        <v>3</v>
      </c>
      <c r="D24" s="85">
        <f t="shared" ref="D24" si="4">C24-B24</f>
        <v>3</v>
      </c>
      <c r="E24" s="88" t="str">
        <f t="shared" ref="E23:E24" si="5">IF(B24=0,"n/a",D24/B24)</f>
        <v>n/a</v>
      </c>
      <c r="F24" s="29"/>
      <c r="G24" s="18"/>
      <c r="H24" s="39"/>
      <c r="I24" s="79"/>
      <c r="J24" s="37"/>
      <c r="K24" s="40"/>
      <c r="L24" s="80"/>
    </row>
    <row r="25" spans="1:12" ht="14.25" customHeight="1" x14ac:dyDescent="0.25">
      <c r="A25" s="45" t="s">
        <v>36</v>
      </c>
      <c r="B25" s="71">
        <f>SUM(B4:B24)</f>
        <v>24606.5</v>
      </c>
      <c r="C25" s="71">
        <f>SUM(C4:C24)</f>
        <v>22625</v>
      </c>
      <c r="D25" s="145">
        <f t="shared" si="0"/>
        <v>-1981.5</v>
      </c>
      <c r="E25" s="143">
        <f t="shared" si="1"/>
        <v>-8.0527502895576378E-2</v>
      </c>
      <c r="F25" s="28"/>
      <c r="G25" s="41" t="s">
        <v>55</v>
      </c>
      <c r="H25" s="59">
        <f>SUM(H4:H24)</f>
        <v>6057</v>
      </c>
      <c r="I25" s="59">
        <f>SUM(I4:I24)</f>
        <v>5649</v>
      </c>
      <c r="J25" s="129">
        <f t="shared" si="2"/>
        <v>-408</v>
      </c>
      <c r="K25" s="130">
        <f t="shared" si="3"/>
        <v>-6.7360079247152052E-2</v>
      </c>
      <c r="L25" s="21"/>
    </row>
    <row r="26" spans="1:12" ht="15" x14ac:dyDescent="0.25">
      <c r="A26" s="42" t="s">
        <v>17</v>
      </c>
      <c r="B26" s="54">
        <v>1321</v>
      </c>
      <c r="C26" s="54">
        <v>1298</v>
      </c>
      <c r="D26" s="125">
        <f t="shared" ref="D26:D27" si="6">C26-B26</f>
        <v>-23</v>
      </c>
      <c r="E26" s="126">
        <f t="shared" ref="E26:E27" si="7">D26/B26</f>
        <v>-1.7411052233156699E-2</v>
      </c>
      <c r="F26" s="28"/>
      <c r="G26" s="42" t="s">
        <v>17</v>
      </c>
      <c r="H26" s="73">
        <v>355</v>
      </c>
      <c r="I26" s="73">
        <v>334</v>
      </c>
      <c r="J26" s="127">
        <f>I26-H26</f>
        <v>-21</v>
      </c>
      <c r="K26" s="128">
        <f>J26/H26</f>
        <v>-5.9154929577464786E-2</v>
      </c>
      <c r="L26" s="38"/>
    </row>
    <row r="27" spans="1:12" ht="18" customHeight="1" thickBot="1" x14ac:dyDescent="0.3">
      <c r="A27" s="121" t="s">
        <v>50</v>
      </c>
      <c r="B27" s="122">
        <f>SUM(B25:B26)</f>
        <v>25927.5</v>
      </c>
      <c r="C27" s="122">
        <f>SUM(C25:C26)</f>
        <v>23923</v>
      </c>
      <c r="D27" s="146">
        <f t="shared" si="6"/>
        <v>-2004.5</v>
      </c>
      <c r="E27" s="147">
        <f t="shared" si="7"/>
        <v>-7.7311734644682287E-2</v>
      </c>
      <c r="F27" s="30"/>
      <c r="G27" s="43" t="s">
        <v>50</v>
      </c>
      <c r="H27" s="72">
        <f>SUM(H25:H26)</f>
        <v>6412</v>
      </c>
      <c r="I27" s="72">
        <f>SUM(I25:I26)</f>
        <v>5983</v>
      </c>
      <c r="J27" s="131">
        <f t="shared" si="2"/>
        <v>-429</v>
      </c>
      <c r="K27" s="132">
        <f t="shared" si="3"/>
        <v>-6.6905801621958833E-2</v>
      </c>
      <c r="L27" s="187" t="s">
        <v>56</v>
      </c>
    </row>
    <row r="28" spans="1:12" ht="14.25" customHeight="1" thickTop="1" x14ac:dyDescent="0.2">
      <c r="A28" s="175"/>
      <c r="B28" s="176"/>
      <c r="C28" s="176"/>
      <c r="D28" s="176"/>
      <c r="E28" s="176"/>
      <c r="F28" s="31"/>
      <c r="G28" s="193"/>
      <c r="H28" s="194"/>
      <c r="I28" s="194"/>
      <c r="J28" s="194"/>
      <c r="K28" s="194"/>
      <c r="L28" s="188"/>
    </row>
    <row r="29" spans="1:12" s="13" customFormat="1" ht="13.5" customHeight="1" x14ac:dyDescent="0.2">
      <c r="A29" s="184" t="s">
        <v>12</v>
      </c>
      <c r="B29" s="185"/>
      <c r="C29" s="185"/>
      <c r="D29" s="185"/>
      <c r="E29" s="185"/>
      <c r="F29" s="17"/>
      <c r="G29" s="195"/>
      <c r="H29" s="195"/>
      <c r="I29" s="195"/>
      <c r="J29" s="195"/>
      <c r="K29" s="195"/>
      <c r="L29" s="188"/>
    </row>
    <row r="30" spans="1:12" ht="10.5" customHeight="1" thickBot="1" x14ac:dyDescent="0.25">
      <c r="A30" s="184"/>
      <c r="B30" s="186"/>
      <c r="C30" s="186"/>
      <c r="D30" s="186"/>
      <c r="E30" s="186"/>
      <c r="F30" s="17"/>
      <c r="G30" s="195"/>
      <c r="H30" s="195"/>
      <c r="I30" s="195"/>
      <c r="J30" s="195"/>
      <c r="K30" s="195"/>
      <c r="L30" s="188"/>
    </row>
    <row r="31" spans="1:12" s="13" customFormat="1" ht="13.5" customHeight="1" thickBot="1" x14ac:dyDescent="0.25">
      <c r="A31" s="92" t="s">
        <v>47</v>
      </c>
      <c r="B31" s="19">
        <v>2017</v>
      </c>
      <c r="C31" s="19">
        <v>2018</v>
      </c>
      <c r="D31" s="116" t="s">
        <v>0</v>
      </c>
      <c r="E31" s="117" t="s">
        <v>1</v>
      </c>
      <c r="F31" s="31"/>
      <c r="G31" s="75" t="s">
        <v>40</v>
      </c>
      <c r="H31" s="19">
        <v>2017</v>
      </c>
      <c r="I31" s="19">
        <v>2018</v>
      </c>
      <c r="J31" s="19" t="s">
        <v>0</v>
      </c>
      <c r="K31" s="20" t="s">
        <v>1</v>
      </c>
      <c r="L31" s="205" t="s">
        <v>90</v>
      </c>
    </row>
    <row r="32" spans="1:12" ht="17.25" customHeight="1" x14ac:dyDescent="0.25">
      <c r="A32" s="100" t="s">
        <v>31</v>
      </c>
      <c r="B32" s="114">
        <v>242</v>
      </c>
      <c r="C32" s="74">
        <v>227</v>
      </c>
      <c r="D32" s="141">
        <f>C32-B32</f>
        <v>-15</v>
      </c>
      <c r="E32" s="142">
        <f>D32/B32</f>
        <v>-6.1983471074380167E-2</v>
      </c>
      <c r="F32" s="32"/>
      <c r="G32" s="56" t="s">
        <v>10</v>
      </c>
      <c r="H32" s="102">
        <v>3540</v>
      </c>
      <c r="I32" s="102">
        <v>3178</v>
      </c>
      <c r="J32" s="89">
        <f>I32-H32</f>
        <v>-362</v>
      </c>
      <c r="K32" s="90">
        <f>J32/H32</f>
        <v>-0.10225988700564972</v>
      </c>
      <c r="L32" s="206"/>
    </row>
    <row r="33" spans="1:12" s="3" customFormat="1" ht="16.5" customHeight="1" x14ac:dyDescent="0.25">
      <c r="A33" s="101" t="s">
        <v>6</v>
      </c>
      <c r="B33" s="114">
        <v>647</v>
      </c>
      <c r="C33" s="74">
        <v>605</v>
      </c>
      <c r="D33" s="141">
        <f t="shared" ref="D33:D35" si="8">C33-B33</f>
        <v>-42</v>
      </c>
      <c r="E33" s="142">
        <f t="shared" ref="E33:E35" si="9">D33/B33</f>
        <v>-6.4914992272024727E-2</v>
      </c>
      <c r="F33" s="32"/>
      <c r="G33" s="26" t="s">
        <v>11</v>
      </c>
      <c r="H33" s="103">
        <v>14601</v>
      </c>
      <c r="I33" s="103">
        <v>13242</v>
      </c>
      <c r="J33" s="89">
        <f>I33-H33</f>
        <v>-1359</v>
      </c>
      <c r="K33" s="90">
        <f>J33/H33</f>
        <v>-9.3075816724881855E-2</v>
      </c>
      <c r="L33" s="206"/>
    </row>
    <row r="34" spans="1:12" ht="15" customHeight="1" x14ac:dyDescent="0.25">
      <c r="A34" s="101" t="s">
        <v>32</v>
      </c>
      <c r="B34" s="114">
        <v>929</v>
      </c>
      <c r="C34" s="74">
        <v>853</v>
      </c>
      <c r="D34" s="119">
        <f t="shared" si="8"/>
        <v>-76</v>
      </c>
      <c r="E34" s="120">
        <f t="shared" si="9"/>
        <v>-8.1808396124865443E-2</v>
      </c>
      <c r="F34" s="32"/>
      <c r="G34" s="57" t="s">
        <v>13</v>
      </c>
      <c r="H34" s="104">
        <f>35+5321</f>
        <v>5356</v>
      </c>
      <c r="I34" s="104">
        <f>18+4982</f>
        <v>5000</v>
      </c>
      <c r="J34" s="152">
        <f>I34-H34</f>
        <v>-356</v>
      </c>
      <c r="K34" s="153">
        <f>J34/H34</f>
        <v>-6.6467513069454823E-2</v>
      </c>
      <c r="L34" s="206"/>
    </row>
    <row r="35" spans="1:12" ht="15.75" customHeight="1" thickBot="1" x14ac:dyDescent="0.3">
      <c r="A35" s="101" t="s">
        <v>33</v>
      </c>
      <c r="B35" s="114">
        <v>2001</v>
      </c>
      <c r="C35" s="74">
        <v>1779</v>
      </c>
      <c r="D35" s="119">
        <f t="shared" si="8"/>
        <v>-222</v>
      </c>
      <c r="E35" s="120">
        <f t="shared" si="9"/>
        <v>-0.11094452773613193</v>
      </c>
      <c r="F35" s="32"/>
      <c r="G35" s="58" t="s">
        <v>14</v>
      </c>
      <c r="H35" s="105">
        <f>21379+231</f>
        <v>21610</v>
      </c>
      <c r="I35" s="105">
        <f>111+19883</f>
        <v>19994</v>
      </c>
      <c r="J35" s="148">
        <f>I35-H35</f>
        <v>-1616</v>
      </c>
      <c r="K35" s="149">
        <f>J35/H35</f>
        <v>-7.4780194354465521E-2</v>
      </c>
      <c r="L35" s="206"/>
    </row>
    <row r="36" spans="1:12" ht="15.75" customHeight="1" thickBot="1" x14ac:dyDescent="0.3">
      <c r="A36" s="52" t="s">
        <v>39</v>
      </c>
      <c r="B36" s="59">
        <f>SUM(B32:B35)</f>
        <v>3819</v>
      </c>
      <c r="C36" s="59">
        <f>SUM(C32:C35)</f>
        <v>3464</v>
      </c>
      <c r="D36" s="118">
        <f t="shared" ref="D36:D40" si="10">C36-B36</f>
        <v>-355</v>
      </c>
      <c r="E36" s="115">
        <f t="shared" ref="E36:E38" si="11">D36/B36</f>
        <v>-9.2956271275202937E-2</v>
      </c>
      <c r="F36" s="32"/>
      <c r="G36" s="50"/>
      <c r="H36" s="106"/>
      <c r="I36" s="111"/>
      <c r="J36" s="46"/>
      <c r="K36" s="46"/>
      <c r="L36" s="206"/>
    </row>
    <row r="37" spans="1:12" ht="16.5" customHeight="1" thickBot="1" x14ac:dyDescent="0.3">
      <c r="A37" s="51" t="s">
        <v>35</v>
      </c>
      <c r="B37" s="60">
        <f>14+593</f>
        <v>607</v>
      </c>
      <c r="C37" s="60">
        <f>6+512</f>
        <v>518</v>
      </c>
      <c r="D37" s="141">
        <f t="shared" si="10"/>
        <v>-89</v>
      </c>
      <c r="E37" s="91">
        <f t="shared" si="11"/>
        <v>-0.14662273476112025</v>
      </c>
      <c r="F37" s="32"/>
      <c r="G37" s="76" t="s">
        <v>9</v>
      </c>
      <c r="H37" s="202">
        <v>2017</v>
      </c>
      <c r="I37" s="202">
        <v>2018</v>
      </c>
      <c r="J37" s="77" t="s">
        <v>0</v>
      </c>
      <c r="K37" s="78" t="s">
        <v>1</v>
      </c>
      <c r="L37" s="207"/>
    </row>
    <row r="38" spans="1:12" ht="15" customHeight="1" x14ac:dyDescent="0.25">
      <c r="A38" s="52" t="s">
        <v>7</v>
      </c>
      <c r="B38" s="59">
        <f>84+1239</f>
        <v>1323</v>
      </c>
      <c r="C38" s="59">
        <f>43+1199</f>
        <v>1242</v>
      </c>
      <c r="D38" s="201">
        <f t="shared" si="10"/>
        <v>-81</v>
      </c>
      <c r="E38" s="143">
        <f t="shared" si="11"/>
        <v>-6.1224489795918366E-2</v>
      </c>
      <c r="F38" s="32"/>
      <c r="G38" s="47" t="s">
        <v>10</v>
      </c>
      <c r="H38" s="107">
        <v>279</v>
      </c>
      <c r="I38" s="107">
        <v>286</v>
      </c>
      <c r="J38" s="98">
        <f>I38-H38</f>
        <v>7</v>
      </c>
      <c r="K38" s="99">
        <f>J38/H38</f>
        <v>2.5089605734767026E-2</v>
      </c>
      <c r="L38" s="208" t="s">
        <v>93</v>
      </c>
    </row>
    <row r="39" spans="1:12" ht="14.25" customHeight="1" x14ac:dyDescent="0.25">
      <c r="A39" s="52" t="s">
        <v>8</v>
      </c>
      <c r="B39" s="59">
        <v>255</v>
      </c>
      <c r="C39" s="59">
        <v>308</v>
      </c>
      <c r="D39" s="123">
        <f t="shared" si="10"/>
        <v>53</v>
      </c>
      <c r="E39" s="124">
        <f>D39/B39</f>
        <v>0.20784313725490197</v>
      </c>
      <c r="F39" s="17"/>
      <c r="G39" s="18" t="s">
        <v>11</v>
      </c>
      <c r="H39" s="108">
        <v>1222</v>
      </c>
      <c r="I39" s="108">
        <v>1254</v>
      </c>
      <c r="J39" s="98">
        <f>I39-H39</f>
        <v>32</v>
      </c>
      <c r="K39" s="99">
        <f>J39/H39</f>
        <v>2.6186579378068741E-2</v>
      </c>
      <c r="L39" s="209"/>
    </row>
    <row r="40" spans="1:12" ht="16.5" customHeight="1" thickBot="1" x14ac:dyDescent="0.3">
      <c r="A40" s="53" t="s">
        <v>34</v>
      </c>
      <c r="B40" s="61">
        <v>53</v>
      </c>
      <c r="C40" s="61">
        <v>117</v>
      </c>
      <c r="D40" s="136">
        <f t="shared" si="10"/>
        <v>64</v>
      </c>
      <c r="E40" s="137">
        <f>D40/B40</f>
        <v>1.2075471698113207</v>
      </c>
      <c r="F40" s="17"/>
      <c r="G40" s="48" t="s">
        <v>15</v>
      </c>
      <c r="H40" s="109">
        <f>49+652</f>
        <v>701</v>
      </c>
      <c r="I40" s="109">
        <f>25+624</f>
        <v>649</v>
      </c>
      <c r="J40" s="154">
        <f>I40-H40</f>
        <v>-52</v>
      </c>
      <c r="K40" s="155">
        <f>J40/H40</f>
        <v>-7.4179743223965769E-2</v>
      </c>
      <c r="L40" s="209"/>
    </row>
    <row r="41" spans="1:12" ht="15.75" customHeight="1" thickBot="1" x14ac:dyDescent="0.3">
      <c r="A41" s="169" t="s">
        <v>53</v>
      </c>
      <c r="B41" s="170"/>
      <c r="C41" s="170"/>
      <c r="D41" s="170"/>
      <c r="E41" s="170"/>
      <c r="F41" s="17"/>
      <c r="G41" s="49" t="s">
        <v>16</v>
      </c>
      <c r="H41" s="110">
        <f>2673.5+322.5</f>
        <v>2996</v>
      </c>
      <c r="I41" s="110">
        <f>163+2467.5</f>
        <v>2630.5</v>
      </c>
      <c r="J41" s="150">
        <f>I41-H41</f>
        <v>-365.5</v>
      </c>
      <c r="K41" s="151">
        <f>J41/H41</f>
        <v>-0.12199599465954607</v>
      </c>
      <c r="L41" s="210"/>
    </row>
    <row r="42" spans="1:12" ht="12" customHeight="1" thickBot="1" x14ac:dyDescent="0.25">
      <c r="A42" s="170"/>
      <c r="B42" s="170"/>
      <c r="C42" s="170"/>
      <c r="D42" s="170"/>
      <c r="E42" s="170"/>
      <c r="F42" s="17"/>
      <c r="G42" s="5"/>
      <c r="H42" s="9"/>
      <c r="I42" s="9"/>
      <c r="L42" s="164"/>
    </row>
    <row r="43" spans="1:12" ht="13.5" customHeight="1" thickBot="1" x14ac:dyDescent="0.25">
      <c r="A43" s="170"/>
      <c r="B43" s="170"/>
      <c r="C43" s="170"/>
      <c r="D43" s="170"/>
      <c r="E43" s="170"/>
      <c r="F43" s="17"/>
      <c r="G43" s="189" t="s">
        <v>30</v>
      </c>
      <c r="H43" s="190"/>
      <c r="I43" s="190"/>
      <c r="J43" s="19">
        <v>2016</v>
      </c>
      <c r="K43" s="161">
        <v>2017</v>
      </c>
      <c r="L43" s="196"/>
    </row>
    <row r="44" spans="1:12" ht="12.75" customHeight="1" x14ac:dyDescent="0.25">
      <c r="A44" s="170"/>
      <c r="B44" s="170"/>
      <c r="C44" s="170"/>
      <c r="D44" s="170"/>
      <c r="E44" s="170"/>
      <c r="F44" s="33"/>
      <c r="G44" s="173" t="s">
        <v>21</v>
      </c>
      <c r="H44" s="174"/>
      <c r="I44" s="174"/>
      <c r="J44" s="36">
        <f>H38/H25</f>
        <v>4.6062407132243688E-2</v>
      </c>
      <c r="K44" s="162">
        <f>I38/I25</f>
        <v>5.0628429810585941E-2</v>
      </c>
      <c r="L44" s="197"/>
    </row>
    <row r="45" spans="1:12" ht="12.75" customHeight="1" x14ac:dyDescent="0.25">
      <c r="A45" s="170"/>
      <c r="B45" s="170"/>
      <c r="C45" s="170"/>
      <c r="D45" s="170"/>
      <c r="E45" s="170"/>
      <c r="F45" s="33"/>
      <c r="G45" s="171" t="s">
        <v>18</v>
      </c>
      <c r="H45" s="172"/>
      <c r="I45" s="172"/>
      <c r="J45" s="23">
        <f>H39/B25</f>
        <v>4.9661674760733951E-2</v>
      </c>
      <c r="K45" s="163">
        <f>I39/C25</f>
        <v>5.5425414364640886E-2</v>
      </c>
      <c r="L45" s="198"/>
    </row>
    <row r="46" spans="1:12" ht="12" customHeight="1" x14ac:dyDescent="0.25">
      <c r="A46" s="170"/>
      <c r="B46" s="170"/>
      <c r="C46" s="170"/>
      <c r="D46" s="170"/>
      <c r="E46" s="170"/>
      <c r="F46" s="34"/>
      <c r="G46" s="177" t="s">
        <v>19</v>
      </c>
      <c r="H46" s="178"/>
      <c r="I46" s="178"/>
      <c r="J46" s="23">
        <f>H40/H25</f>
        <v>0.11573386164768037</v>
      </c>
      <c r="K46" s="11">
        <f>I40/I25</f>
        <v>0.11488759072402195</v>
      </c>
      <c r="L46" s="203" t="s">
        <v>48</v>
      </c>
    </row>
    <row r="47" spans="1:12" ht="3.75" hidden="1" customHeight="1" x14ac:dyDescent="0.25">
      <c r="A47" s="170"/>
      <c r="B47" s="170"/>
      <c r="C47" s="170"/>
      <c r="D47" s="170"/>
      <c r="E47" s="170"/>
      <c r="F47" s="34"/>
      <c r="G47" s="177" t="s">
        <v>20</v>
      </c>
      <c r="H47" s="178"/>
      <c r="I47" s="178"/>
      <c r="J47" s="23">
        <f>H41/B25</f>
        <v>0.12175644646739682</v>
      </c>
      <c r="K47" s="11">
        <f>I41/C25</f>
        <v>0.11626519337016575</v>
      </c>
      <c r="L47" s="203"/>
    </row>
    <row r="48" spans="1:12" ht="15" customHeight="1" thickBot="1" x14ac:dyDescent="0.3">
      <c r="A48" s="35" t="s">
        <v>44</v>
      </c>
      <c r="F48" s="17"/>
      <c r="G48" s="199" t="s">
        <v>20</v>
      </c>
      <c r="H48" s="200"/>
      <c r="I48" s="200"/>
      <c r="J48" s="24">
        <f>H41/B25</f>
        <v>0.12175644646739682</v>
      </c>
      <c r="K48" s="12">
        <f>I41/C25</f>
        <v>0.11626519337016575</v>
      </c>
      <c r="L48" s="203"/>
    </row>
    <row r="49" spans="12:12" x14ac:dyDescent="0.2">
      <c r="L49" s="204" t="s">
        <v>72</v>
      </c>
    </row>
  </sheetData>
  <mergeCells count="20">
    <mergeCell ref="L27:L30"/>
    <mergeCell ref="G43:I43"/>
    <mergeCell ref="G1:L1"/>
    <mergeCell ref="G46:I46"/>
    <mergeCell ref="G28:K30"/>
    <mergeCell ref="L43:L45"/>
    <mergeCell ref="L46:L48"/>
    <mergeCell ref="G48:I48"/>
    <mergeCell ref="L31:L37"/>
    <mergeCell ref="L38:L41"/>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s>
  <sheetData>
    <row r="2" spans="1:6" x14ac:dyDescent="0.2">
      <c r="B2" t="s">
        <v>57</v>
      </c>
      <c r="C2" t="s">
        <v>58</v>
      </c>
      <c r="E2" t="s">
        <v>59</v>
      </c>
      <c r="F2" t="s">
        <v>60</v>
      </c>
    </row>
    <row r="3" spans="1:6" x14ac:dyDescent="0.2">
      <c r="A3" t="s">
        <v>61</v>
      </c>
      <c r="B3">
        <f>IF((SUM('Sheet 1'!B4:B23))=('Sheet 1'!B25),0,1)</f>
        <v>0</v>
      </c>
      <c r="C3">
        <f>IF(SUM('Sheet 1'!C4:C24)='Sheet 1'!C25,0,1)</f>
        <v>0</v>
      </c>
      <c r="E3">
        <f>IF(SUM('Sheet 1'!H4:H24)='Sheet 1'!H25,0,1)</f>
        <v>0</v>
      </c>
      <c r="F3">
        <f>IF(SUM('Sheet 1'!I4:I24)='Sheet 1'!I25,0,1)</f>
        <v>0</v>
      </c>
    </row>
    <row r="4" spans="1:6" x14ac:dyDescent="0.2">
      <c r="A4" t="s">
        <v>62</v>
      </c>
      <c r="B4">
        <f>IF(SUM('Sheet 1'!B25:B26)='Sheet 1'!B27,0,1)</f>
        <v>0</v>
      </c>
      <c r="C4">
        <f>IF(SUM('Sheet 1'!C25:C26)='Sheet 1'!C27,0,1)</f>
        <v>0</v>
      </c>
      <c r="E4">
        <f>IF(SUM('Sheet 1'!H25:H26)='Sheet 1'!H27,0,1)</f>
        <v>0</v>
      </c>
      <c r="F4">
        <f>IF(SUM('Sheet 1'!I25:I26)='Sheet 1'!I27,0,1)</f>
        <v>0</v>
      </c>
    </row>
    <row r="6" spans="1:6" x14ac:dyDescent="0.2">
      <c r="A6" t="s">
        <v>63</v>
      </c>
      <c r="E6">
        <f>IF(SUM('Sheet 1'!B36:B40)='Sheet 1'!H25,0,1)</f>
        <v>0</v>
      </c>
      <c r="F6">
        <f>IF(SUM('Sheet 1'!C36:C40)='Sheet 1'!I25,0,1)</f>
        <v>0</v>
      </c>
    </row>
    <row r="8" spans="1:6" x14ac:dyDescent="0.2">
      <c r="A8" t="s">
        <v>64</v>
      </c>
      <c r="B8">
        <f>IF('Sheet 1'!H35+'Sheet 1'!H41='Sheet 1'!B25,0,1)</f>
        <v>1</v>
      </c>
      <c r="C8">
        <f>IF('Sheet 1'!I35+'Sheet 1'!I41='Sheet 1'!C25,0,1)</f>
        <v>1</v>
      </c>
      <c r="E8">
        <f>IF('Sheet 1'!H34+'Sheet 1'!H40='Sheet 1'!H25,0,1)</f>
        <v>0</v>
      </c>
      <c r="F8">
        <f>IF('Sheet 1'!I34+'Sheet 1'!I40='Sheet 1'!I25,0,1)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2018-05-15T21:03:51Z</cp:lastPrinted>
  <dcterms:created xsi:type="dcterms:W3CDTF">2005-01-11T16:04:59Z</dcterms:created>
  <dcterms:modified xsi:type="dcterms:W3CDTF">2018-06-25T21:59:42Z</dcterms:modified>
</cp:coreProperties>
</file>